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dovic/Personnel/Dropbox/04. Clients/22. Galilée/06. Questionnaire/P&amp;L/Déclis_2/"/>
    </mc:Choice>
  </mc:AlternateContent>
  <xr:revisionPtr revIDLastSave="0" documentId="13_ncr:1_{987E77A2-9CE4-7E4B-903A-49B8CDFC5755}" xr6:coauthVersionLast="46" xr6:coauthVersionMax="46" xr10:uidLastSave="{00000000-0000-0000-0000-000000000000}"/>
  <bookViews>
    <workbookView xWindow="0" yWindow="500" windowWidth="35840" windowHeight="20940" xr2:uid="{5B7C6CD4-BBE8-714E-813D-2CEE686AACA2}"/>
  </bookViews>
  <sheets>
    <sheet name="Dépenses projet" sheetId="1" r:id="rId1"/>
    <sheet name="Recettes" sheetId="2" r:id="rId2"/>
    <sheet name="Projections P&amp;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C41" i="1" l="1"/>
  <c r="B12" i="2"/>
  <c r="C43" i="1" l="1"/>
  <c r="B11" i="2"/>
  <c r="B3" i="3"/>
  <c r="C3" i="3" s="1"/>
  <c r="D28" i="1"/>
  <c r="E24" i="1"/>
  <c r="D23" i="1"/>
  <c r="D21" i="1"/>
  <c r="D19" i="1"/>
  <c r="D15" i="1"/>
  <c r="E15" i="1" s="1"/>
  <c r="C39" i="1"/>
  <c r="B4" i="3"/>
  <c r="C4" i="3" s="1"/>
  <c r="D4" i="3" s="1"/>
  <c r="E4" i="3" s="1"/>
  <c r="F4" i="3" s="1"/>
  <c r="B2" i="3"/>
  <c r="C44" i="1" l="1"/>
  <c r="D3" i="3"/>
  <c r="E3" i="3" s="1"/>
  <c r="F3" i="3" s="1"/>
  <c r="C2" i="3"/>
  <c r="B5" i="3"/>
  <c r="B6" i="3" s="1"/>
  <c r="C5" i="3" l="1"/>
  <c r="C6" i="3" s="1"/>
  <c r="D2" i="3"/>
  <c r="E2" i="3" s="1"/>
  <c r="F2" i="3" s="1"/>
  <c r="F5" i="3" s="1"/>
  <c r="D5" i="3" l="1"/>
  <c r="D6" i="3" s="1"/>
  <c r="E5" i="3"/>
  <c r="E6" i="3" l="1"/>
  <c r="F6" i="3" s="1"/>
</calcChain>
</file>

<file path=xl/sharedStrings.xml><?xml version="1.0" encoding="utf-8"?>
<sst xmlns="http://schemas.openxmlformats.org/spreadsheetml/2006/main" count="93" uniqueCount="91">
  <si>
    <t>CATÉGORIE BUDGÉTAIRE</t>
  </si>
  <si>
    <t>POSTES DE DÉPENSES</t>
  </si>
  <si>
    <t>MARKETING</t>
  </si>
  <si>
    <t>Webmarketing (SEA)</t>
  </si>
  <si>
    <t>Référencement (SEO)</t>
  </si>
  <si>
    <t>Publicité réseaux sociaux (SMA)</t>
  </si>
  <si>
    <t>Publicité TV / Print / radio / affichage</t>
  </si>
  <si>
    <t>SUPPORT CUSTOMER SUCCESS</t>
  </si>
  <si>
    <t>Logiciel Helpdesk</t>
  </si>
  <si>
    <t>Logiciel Chat</t>
  </si>
  <si>
    <t>Logiciel CRM</t>
  </si>
  <si>
    <t>Logiciel gestion réseaux sociaux</t>
  </si>
  <si>
    <t>Abonnement Linkedin Sales Navigator</t>
  </si>
  <si>
    <t>SYSTÈME D'INFORMATION</t>
  </si>
  <si>
    <t>Licence plateforme eCommerce</t>
  </si>
  <si>
    <t>Licence médiathèque DAM</t>
  </si>
  <si>
    <t>Logiciel de gestion des envois</t>
  </si>
  <si>
    <t>Logiciel de recueil de consentement RGPD</t>
  </si>
  <si>
    <t>Module de mise en page automatisée de catalogue</t>
  </si>
  <si>
    <t>Espace de stockage du code informatique</t>
  </si>
  <si>
    <t>Salaires équipe customer success (chargés)</t>
  </si>
  <si>
    <t>Salaires équipe marketing eCommerce B2B (chargés)</t>
  </si>
  <si>
    <t>Salaires équipe informatique dédiée au projet (chargés)</t>
  </si>
  <si>
    <t>Prestations de développement externalisées</t>
  </si>
  <si>
    <t>EXEMPLE</t>
  </si>
  <si>
    <t>Publicité sur Google, Youtube…</t>
  </si>
  <si>
    <t>Référencement naturel sur les moteurs de recherche</t>
  </si>
  <si>
    <t>Publicité sur Linkedin, Twitter…</t>
  </si>
  <si>
    <t>Pages de pub dans presse professionnelle</t>
  </si>
  <si>
    <t>Envoi d'un mailing postal à vos clients</t>
  </si>
  <si>
    <t>Mailing postal</t>
  </si>
  <si>
    <t>Salon, journée portes ouvertes…</t>
  </si>
  <si>
    <t>Evènementiel</t>
  </si>
  <si>
    <t>Chargé.e de webmarketing, chef produit…</t>
  </si>
  <si>
    <t>Zopim, Intercom…</t>
  </si>
  <si>
    <t>Zendesk, Zoho Desk, Freshdesk…</t>
  </si>
  <si>
    <t>Salesforce, Zoho CRM, Pipedrive, Insightly, NoCrm…</t>
  </si>
  <si>
    <t>Hootsuite, Zoho Social, AgoraPulse…</t>
  </si>
  <si>
    <t>Sendinblue, Mailchimp…</t>
  </si>
  <si>
    <t>Plateforme téléphonie cloud</t>
  </si>
  <si>
    <t>Aircall, Twilio…</t>
  </si>
  <si>
    <t>Responsable suivi client, téléopérateur.trice</t>
  </si>
  <si>
    <t>Razuna, Extensis Portfolio…</t>
  </si>
  <si>
    <t>Akeneo, Pimcore…</t>
  </si>
  <si>
    <t>Shippingbo, expedito, shippo</t>
  </si>
  <si>
    <t>Stripe, Paypal…</t>
  </si>
  <si>
    <t>Axeptio</t>
  </si>
  <si>
    <t>Github, Gitlab…</t>
  </si>
  <si>
    <t>Hébergement environnement production / préproduction</t>
  </si>
  <si>
    <t>FRAIS ANNEXES</t>
  </si>
  <si>
    <t>Conseil juridique</t>
  </si>
  <si>
    <t>Rédaction des CGU, CGV, charte de protection des données…</t>
  </si>
  <si>
    <t>Consulting</t>
  </si>
  <si>
    <t>Conseil stratégique, branding…</t>
  </si>
  <si>
    <t>Design graphique</t>
  </si>
  <si>
    <t>Frais de déplacement</t>
  </si>
  <si>
    <t>Frais de recrutement</t>
  </si>
  <si>
    <t>Budget lancement projet / première année</t>
  </si>
  <si>
    <t>Budget récurrent par an (années suivantes)</t>
  </si>
  <si>
    <t>Nombre de commandes par client et par an (base première année)</t>
  </si>
  <si>
    <t>Panier moyen de la commande</t>
  </si>
  <si>
    <t>Nombre de clients (base première année)</t>
  </si>
  <si>
    <t>Taux de croissance par an après première année</t>
  </si>
  <si>
    <t>Taux de marge</t>
  </si>
  <si>
    <t>CATÉGORIE DE RECETTE</t>
  </si>
  <si>
    <t>Montants HT</t>
  </si>
  <si>
    <t>Première année</t>
  </si>
  <si>
    <t>Deuxième année</t>
  </si>
  <si>
    <t>Troisième année</t>
  </si>
  <si>
    <t>Quatrième année</t>
  </si>
  <si>
    <t>Cinquième année</t>
  </si>
  <si>
    <t>Dépenses</t>
  </si>
  <si>
    <t>NOMBRE OU MONTANT HT</t>
  </si>
  <si>
    <t>Terminal de paiement / frais bancaire</t>
  </si>
  <si>
    <t>Marge sur les ventes</t>
  </si>
  <si>
    <t>Résultat annuel</t>
  </si>
  <si>
    <t>Résultat cumulé</t>
  </si>
  <si>
    <t>B2B Commerce</t>
  </si>
  <si>
    <t>Licence gestionnaire de catalogue PIM / DAM /MDM</t>
  </si>
  <si>
    <t>EasyCatalogue</t>
  </si>
  <si>
    <t>Chiffre d'affaires</t>
  </si>
  <si>
    <t>Logiciel eMail / SMS Marketing</t>
  </si>
  <si>
    <t>Estimation audience</t>
  </si>
  <si>
    <t>Taux de conversion</t>
  </si>
  <si>
    <t>Nombre de visites par an</t>
  </si>
  <si>
    <t>Nombre de transactions par an</t>
  </si>
  <si>
    <t>COÛT TOTAL DE POSSESSION SUR 5 ANS</t>
  </si>
  <si>
    <t>BUDGET MARKETING</t>
  </si>
  <si>
    <t>SUR 5 ANS</t>
  </si>
  <si>
    <t>EFFORT MARKETING</t>
  </si>
  <si>
    <t>AN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</si>
</sst>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 * #,##0_)\ &quot;€&quot;_ ;_ * \(#,##0\)\ &quot;€&quot;_ ;_ * &quot;-&quot;??_)\ &quot;€&quot;_ ;_ @_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32C2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0" borderId="2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4" xfId="0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2" borderId="1" xfId="0" applyFill="1" applyBorder="1"/>
    <xf numFmtId="0" fontId="0" fillId="2" borderId="3" xfId="0" applyFill="1" applyBorder="1"/>
    <xf numFmtId="0" fontId="0" fillId="0" borderId="0" xfId="0" applyAlignment="1">
      <alignment textRotation="45"/>
    </xf>
    <xf numFmtId="0" fontId="0" fillId="4" borderId="0" xfId="0" applyFill="1"/>
    <xf numFmtId="0" fontId="3" fillId="3" borderId="0" xfId="0" applyFont="1" applyFill="1"/>
    <xf numFmtId="0" fontId="2" fillId="0" borderId="0" xfId="0" applyFont="1"/>
    <xf numFmtId="0" fontId="2" fillId="0" borderId="9" xfId="0" applyFont="1" applyBorder="1"/>
    <xf numFmtId="164" fontId="3" fillId="3" borderId="0" xfId="1" applyNumberFormat="1" applyFont="1" applyFill="1" applyAlignment="1">
      <alignment horizontal="right"/>
    </xf>
    <xf numFmtId="164" fontId="0" fillId="4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164" fontId="2" fillId="0" borderId="9" xfId="1" applyNumberFormat="1" applyFont="1" applyBorder="1" applyAlignment="1">
      <alignment horizontal="right"/>
    </xf>
    <xf numFmtId="9" fontId="0" fillId="0" borderId="5" xfId="2" applyFont="1" applyBorder="1"/>
    <xf numFmtId="9" fontId="0" fillId="0" borderId="8" xfId="2" applyFont="1" applyBorder="1"/>
    <xf numFmtId="0" fontId="0" fillId="0" borderId="5" xfId="2" applyNumberFormat="1" applyFont="1" applyBorder="1"/>
    <xf numFmtId="0" fontId="0" fillId="0" borderId="5" xfId="1" applyNumberFormat="1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9" fontId="0" fillId="0" borderId="5" xfId="0" applyNumberFormat="1" applyBorder="1"/>
    <xf numFmtId="3" fontId="0" fillId="0" borderId="5" xfId="0" applyNumberFormat="1" applyBorder="1"/>
    <xf numFmtId="3" fontId="0" fillId="0" borderId="8" xfId="0" applyNumberFormat="1" applyBorder="1"/>
    <xf numFmtId="0" fontId="3" fillId="5" borderId="0" xfId="0" applyFont="1" applyFill="1"/>
    <xf numFmtId="164" fontId="3" fillId="5" borderId="0" xfId="1" applyNumberFormat="1" applyFont="1" applyFill="1" applyAlignment="1">
      <alignment horizontal="right"/>
    </xf>
    <xf numFmtId="0" fontId="5" fillId="6" borderId="0" xfId="0" applyFont="1" applyFill="1"/>
    <xf numFmtId="164" fontId="5" fillId="6" borderId="0" xfId="0" applyNumberFormat="1" applyFont="1" applyFill="1" applyAlignment="1"/>
    <xf numFmtId="164" fontId="0" fillId="0" borderId="0" xfId="0" applyNumberFormat="1"/>
    <xf numFmtId="9" fontId="0" fillId="0" borderId="0" xfId="2" applyFont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32C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P&amp;</a:t>
            </a:r>
            <a:r>
              <a:rPr lang="fr-FR" baseline="0"/>
              <a:t>L PROJET ECOMMERCE B2B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'Projections P&amp;L'!$A$2</c:f>
              <c:strCache>
                <c:ptCount val="1"/>
                <c:pt idx="0">
                  <c:v>Dépenses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'Projections P&amp;L'!$B$1:$F$1</c:f>
              <c:strCache>
                <c:ptCount val="5"/>
                <c:pt idx="0">
                  <c:v>Première année</c:v>
                </c:pt>
                <c:pt idx="1">
                  <c:v>Deuxième année</c:v>
                </c:pt>
                <c:pt idx="2">
                  <c:v>Troisième année</c:v>
                </c:pt>
                <c:pt idx="3">
                  <c:v>Quatrième année</c:v>
                </c:pt>
                <c:pt idx="4">
                  <c:v>Cinquième année</c:v>
                </c:pt>
              </c:strCache>
            </c:strRef>
          </c:cat>
          <c:val>
            <c:numRef>
              <c:f>'Projections P&amp;L'!$B$2:$F$2</c:f>
              <c:numCache>
                <c:formatCode>_ * #,##0_)\ "€"_ ;_ * \(#,##0\)\ "€"_ ;_ * "-"??_)\ "€"_ ;_ @_ </c:formatCode>
                <c:ptCount val="5"/>
                <c:pt idx="0">
                  <c:v>241918</c:v>
                </c:pt>
                <c:pt idx="1">
                  <c:v>260388</c:v>
                </c:pt>
                <c:pt idx="2">
                  <c:v>286426.80000000005</c:v>
                </c:pt>
                <c:pt idx="3">
                  <c:v>315069.4800000001</c:v>
                </c:pt>
                <c:pt idx="4">
                  <c:v>346576.42800000013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E5-3541-9C79-C61FFF31688F}"/>
            </c:ext>
          </c:extLst>
        </c:ser>
        <c:ser>
          <c:idx val="1"/>
          <c:order val="1"/>
          <c:tx>
            <c:strRef>
              <c:f>'Projections P&amp;L'!$A$4</c:f>
              <c:strCache>
                <c:ptCount val="1"/>
                <c:pt idx="0">
                  <c:v>Marge sur les ventes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'Projections P&amp;L'!$B$1:$F$1</c:f>
              <c:strCache>
                <c:ptCount val="5"/>
                <c:pt idx="0">
                  <c:v>Première année</c:v>
                </c:pt>
                <c:pt idx="1">
                  <c:v>Deuxième année</c:v>
                </c:pt>
                <c:pt idx="2">
                  <c:v>Troisième année</c:v>
                </c:pt>
                <c:pt idx="3">
                  <c:v>Quatrième année</c:v>
                </c:pt>
                <c:pt idx="4">
                  <c:v>Cinquième année</c:v>
                </c:pt>
              </c:strCache>
            </c:strRef>
          </c:cat>
          <c:val>
            <c:numRef>
              <c:f>'Projections P&amp;L'!$B$4:$F$4</c:f>
              <c:numCache>
                <c:formatCode>_ * #,##0_)\ "€"_ ;_ * \(#,##0\)\ "€"_ ;_ * "-"??_)\ "€"_ ;_ @_ </c:formatCode>
                <c:ptCount val="5"/>
                <c:pt idx="0">
                  <c:v>324000</c:v>
                </c:pt>
                <c:pt idx="1">
                  <c:v>388800</c:v>
                </c:pt>
                <c:pt idx="2">
                  <c:v>466560</c:v>
                </c:pt>
                <c:pt idx="3">
                  <c:v>559872</c:v>
                </c:pt>
                <c:pt idx="4">
                  <c:v>671846.40000000002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E5-3541-9C79-C61FFF316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536223"/>
        <c:axId val="611918895"/>
      </c:lineChart>
      <c:catAx>
        <c:axId val="64653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918895"/>
        <c:crosses val="autoZero"/>
        <c:auto val="1"/>
        <c:lblAlgn val="ctr"/>
        <c:lblOffset val="100"/>
        <c:noMultiLvlLbl val="0"/>
      </c:catAx>
      <c:valAx>
        <c:axId val="61191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)\ &quot;€&quot;_ ;_ * \(#,##0\)\ &quot;€&quot;_ ;_ * &quot;-&quot;??_)\ &quot;€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653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P&amp;</a:t>
            </a:r>
            <a:r>
              <a:rPr lang="fr-FR" baseline="0"/>
              <a:t>L PROJET ECOMMERCE B2B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'Projections P&amp;L'!$A$2</c:f>
              <c:strCache>
                <c:ptCount val="1"/>
                <c:pt idx="0">
                  <c:v>Dépenses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'Projections P&amp;L'!$B$1:$F$1</c:f>
              <c:strCache>
                <c:ptCount val="5"/>
                <c:pt idx="0">
                  <c:v>Première année</c:v>
                </c:pt>
                <c:pt idx="1">
                  <c:v>Deuxième année</c:v>
                </c:pt>
                <c:pt idx="2">
                  <c:v>Troisième année</c:v>
                </c:pt>
                <c:pt idx="3">
                  <c:v>Quatrième année</c:v>
                </c:pt>
                <c:pt idx="4">
                  <c:v>Cinquième année</c:v>
                </c:pt>
              </c:strCache>
            </c:strRef>
          </c:cat>
          <c:val>
            <c:numRef>
              <c:f>'Projections P&amp;L'!$B$2:$F$2</c:f>
              <c:numCache>
                <c:formatCode>_ * #,##0_)\ "€"_ ;_ * \(#,##0\)\ "€"_ ;_ * "-"??_)\ "€"_ ;_ @_ </c:formatCode>
                <c:ptCount val="5"/>
                <c:pt idx="0">
                  <c:v>241918</c:v>
                </c:pt>
                <c:pt idx="1">
                  <c:v>260388</c:v>
                </c:pt>
                <c:pt idx="2">
                  <c:v>286426.80000000005</c:v>
                </c:pt>
                <c:pt idx="3">
                  <c:v>315069.4800000001</c:v>
                </c:pt>
                <c:pt idx="4">
                  <c:v>346576.42800000013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4-134C-8230-9B91511E99A7}"/>
            </c:ext>
          </c:extLst>
        </c:ser>
        <c:ser>
          <c:idx val="1"/>
          <c:order val="1"/>
          <c:tx>
            <c:strRef>
              <c:f>'Projections P&amp;L'!$A$4</c:f>
              <c:strCache>
                <c:ptCount val="1"/>
                <c:pt idx="0">
                  <c:v>Marge sur les ventes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'Projections P&amp;L'!$B$1:$F$1</c:f>
              <c:strCache>
                <c:ptCount val="5"/>
                <c:pt idx="0">
                  <c:v>Première année</c:v>
                </c:pt>
                <c:pt idx="1">
                  <c:v>Deuxième année</c:v>
                </c:pt>
                <c:pt idx="2">
                  <c:v>Troisième année</c:v>
                </c:pt>
                <c:pt idx="3">
                  <c:v>Quatrième année</c:v>
                </c:pt>
                <c:pt idx="4">
                  <c:v>Cinquième année</c:v>
                </c:pt>
              </c:strCache>
            </c:strRef>
          </c:cat>
          <c:val>
            <c:numRef>
              <c:f>'Projections P&amp;L'!$B$4:$F$4</c:f>
              <c:numCache>
                <c:formatCode>_ * #,##0_)\ "€"_ ;_ * \(#,##0\)\ "€"_ ;_ * "-"??_)\ "€"_ ;_ @_ </c:formatCode>
                <c:ptCount val="5"/>
                <c:pt idx="0">
                  <c:v>324000</c:v>
                </c:pt>
                <c:pt idx="1">
                  <c:v>388800</c:v>
                </c:pt>
                <c:pt idx="2">
                  <c:v>466560</c:v>
                </c:pt>
                <c:pt idx="3">
                  <c:v>559872</c:v>
                </c:pt>
                <c:pt idx="4">
                  <c:v>671846.40000000002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4-134C-8230-9B91511E9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536223"/>
        <c:axId val="611918895"/>
      </c:lineChart>
      <c:catAx>
        <c:axId val="64653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918895"/>
        <c:crosses val="autoZero"/>
        <c:auto val="1"/>
        <c:lblAlgn val="ctr"/>
        <c:lblOffset val="100"/>
        <c:noMultiLvlLbl val="0"/>
      </c:catAx>
      <c:valAx>
        <c:axId val="61191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)\ &quot;€&quot;_ ;_ * \(#,##0\)\ &quot;€&quot;_ ;_ * &quot;-&quot;??_)\ &quot;€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653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P&amp;</a:t>
            </a:r>
            <a:r>
              <a:rPr lang="fr-FR" baseline="0"/>
              <a:t>L PROJET ECOMMERCE B2B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'Projections P&amp;L'!$A$2</c:f>
              <c:strCache>
                <c:ptCount val="1"/>
                <c:pt idx="0">
                  <c:v>Dépenses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'Projections P&amp;L'!$B$1:$F$1</c:f>
              <c:strCache>
                <c:ptCount val="5"/>
                <c:pt idx="0">
                  <c:v>Première année</c:v>
                </c:pt>
                <c:pt idx="1">
                  <c:v>Deuxième année</c:v>
                </c:pt>
                <c:pt idx="2">
                  <c:v>Troisième année</c:v>
                </c:pt>
                <c:pt idx="3">
                  <c:v>Quatrième année</c:v>
                </c:pt>
                <c:pt idx="4">
                  <c:v>Cinquième année</c:v>
                </c:pt>
              </c:strCache>
            </c:strRef>
          </c:cat>
          <c:val>
            <c:numRef>
              <c:f>'Projections P&amp;L'!$B$2:$F$2</c:f>
              <c:numCache>
                <c:formatCode>_ * #,##0_)\ "€"_ ;_ * \(#,##0\)\ "€"_ ;_ * "-"??_)\ "€"_ ;_ @_ </c:formatCode>
                <c:ptCount val="5"/>
                <c:pt idx="0">
                  <c:v>241918</c:v>
                </c:pt>
                <c:pt idx="1">
                  <c:v>260388</c:v>
                </c:pt>
                <c:pt idx="2">
                  <c:v>286426.80000000005</c:v>
                </c:pt>
                <c:pt idx="3">
                  <c:v>315069.4800000001</c:v>
                </c:pt>
                <c:pt idx="4">
                  <c:v>346576.42800000013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D8-4346-94DA-9B18BE7952DC}"/>
            </c:ext>
          </c:extLst>
        </c:ser>
        <c:ser>
          <c:idx val="1"/>
          <c:order val="1"/>
          <c:tx>
            <c:strRef>
              <c:f>'Projections P&amp;L'!$A$4</c:f>
              <c:strCache>
                <c:ptCount val="1"/>
                <c:pt idx="0">
                  <c:v>Marge sur les ventes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'Projections P&amp;L'!$B$1:$F$1</c:f>
              <c:strCache>
                <c:ptCount val="5"/>
                <c:pt idx="0">
                  <c:v>Première année</c:v>
                </c:pt>
                <c:pt idx="1">
                  <c:v>Deuxième année</c:v>
                </c:pt>
                <c:pt idx="2">
                  <c:v>Troisième année</c:v>
                </c:pt>
                <c:pt idx="3">
                  <c:v>Quatrième année</c:v>
                </c:pt>
                <c:pt idx="4">
                  <c:v>Cinquième année</c:v>
                </c:pt>
              </c:strCache>
            </c:strRef>
          </c:cat>
          <c:val>
            <c:numRef>
              <c:f>'Projections P&amp;L'!$B$4:$F$4</c:f>
              <c:numCache>
                <c:formatCode>_ * #,##0_)\ "€"_ ;_ * \(#,##0\)\ "€"_ ;_ * "-"??_)\ "€"_ ;_ @_ </c:formatCode>
                <c:ptCount val="5"/>
                <c:pt idx="0">
                  <c:v>324000</c:v>
                </c:pt>
                <c:pt idx="1">
                  <c:v>388800</c:v>
                </c:pt>
                <c:pt idx="2">
                  <c:v>466560</c:v>
                </c:pt>
                <c:pt idx="3">
                  <c:v>559872</c:v>
                </c:pt>
                <c:pt idx="4">
                  <c:v>671846.40000000002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8-4346-94DA-9B18BE79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536223"/>
        <c:axId val="611918895"/>
      </c:lineChart>
      <c:catAx>
        <c:axId val="64653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918895"/>
        <c:crosses val="autoZero"/>
        <c:auto val="1"/>
        <c:lblAlgn val="ctr"/>
        <c:lblOffset val="100"/>
        <c:noMultiLvlLbl val="0"/>
      </c:catAx>
      <c:valAx>
        <c:axId val="61191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)\ &quot;€&quot;_ ;_ * \(#,##0\)\ &quot;€&quot;_ ;_ * &quot;-&quot;??_)\ &quot;€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653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1</xdr:row>
      <xdr:rowOff>190500</xdr:rowOff>
    </xdr:from>
    <xdr:to>
      <xdr:col>16</xdr:col>
      <xdr:colOff>88900</xdr:colOff>
      <xdr:row>26</xdr:row>
      <xdr:rowOff>47035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75C35F98-E217-9641-ADC6-4492133EFB96}"/>
            </a:ext>
          </a:extLst>
        </xdr:cNvPr>
        <xdr:cNvGrpSpPr/>
      </xdr:nvGrpSpPr>
      <xdr:grpSpPr>
        <a:xfrm>
          <a:off x="14478000" y="622300"/>
          <a:ext cx="8839200" cy="5000035"/>
          <a:chOff x="7899400" y="19049"/>
          <a:chExt cx="8839200" cy="5000035"/>
        </a:xfrm>
      </xdr:grpSpPr>
      <xdr:graphicFrame macro="">
        <xdr:nvGraphicFramePr>
          <xdr:cNvPr id="3" name="Graphique 2">
            <a:extLst>
              <a:ext uri="{FF2B5EF4-FFF2-40B4-BE49-F238E27FC236}">
                <a16:creationId xmlns:a16="http://schemas.microsoft.com/office/drawing/2014/main" id="{BD12D8E0-79C5-0444-88DD-1C7806BD9735}"/>
              </a:ext>
            </a:extLst>
          </xdr:cNvPr>
          <xdr:cNvGraphicFramePr/>
        </xdr:nvGraphicFramePr>
        <xdr:xfrm>
          <a:off x="7899400" y="19049"/>
          <a:ext cx="8839200" cy="50000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Image 3">
            <a:extLst>
              <a:ext uri="{FF2B5EF4-FFF2-40B4-BE49-F238E27FC236}">
                <a16:creationId xmlns:a16="http://schemas.microsoft.com/office/drawing/2014/main" id="{18C1B830-B894-D346-8BC0-1F897415AF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5065188" y="88900"/>
            <a:ext cx="1432112" cy="5715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13</xdr:col>
      <xdr:colOff>584200</xdr:colOff>
      <xdr:row>25</xdr:row>
      <xdr:rowOff>148635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624DBC9-C62B-CE4B-BCC3-58A55B67D70E}"/>
            </a:ext>
          </a:extLst>
        </xdr:cNvPr>
        <xdr:cNvGrpSpPr/>
      </xdr:nvGrpSpPr>
      <xdr:grpSpPr>
        <a:xfrm>
          <a:off x="7188200" y="38100"/>
          <a:ext cx="8839200" cy="5228635"/>
          <a:chOff x="7899400" y="19049"/>
          <a:chExt cx="8839200" cy="5000035"/>
        </a:xfrm>
      </xdr:grpSpPr>
      <xdr:graphicFrame macro="">
        <xdr:nvGraphicFramePr>
          <xdr:cNvPr id="3" name="Graphique 2">
            <a:extLst>
              <a:ext uri="{FF2B5EF4-FFF2-40B4-BE49-F238E27FC236}">
                <a16:creationId xmlns:a16="http://schemas.microsoft.com/office/drawing/2014/main" id="{AAEACB60-DF33-E14E-B0CC-266E468F4CAF}"/>
              </a:ext>
            </a:extLst>
          </xdr:cNvPr>
          <xdr:cNvGraphicFramePr/>
        </xdr:nvGraphicFramePr>
        <xdr:xfrm>
          <a:off x="7899400" y="19049"/>
          <a:ext cx="8839200" cy="50000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Image 3">
            <a:extLst>
              <a:ext uri="{FF2B5EF4-FFF2-40B4-BE49-F238E27FC236}">
                <a16:creationId xmlns:a16="http://schemas.microsoft.com/office/drawing/2014/main" id="{FC67C9BC-60F3-B544-860F-357BC441D9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5065188" y="88900"/>
            <a:ext cx="1432112" cy="5715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6349</xdr:rowOff>
    </xdr:from>
    <xdr:to>
      <xdr:col>8</xdr:col>
      <xdr:colOff>190500</xdr:colOff>
      <xdr:row>33</xdr:row>
      <xdr:rowOff>129584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4DBDC3C9-C16A-384D-930B-60700CB84696}"/>
            </a:ext>
          </a:extLst>
        </xdr:cNvPr>
        <xdr:cNvGrpSpPr/>
      </xdr:nvGrpSpPr>
      <xdr:grpSpPr>
        <a:xfrm>
          <a:off x="76200" y="2584449"/>
          <a:ext cx="8839200" cy="5000035"/>
          <a:chOff x="7899400" y="19049"/>
          <a:chExt cx="8839200" cy="5000035"/>
        </a:xfrm>
      </xdr:grpSpPr>
      <xdr:graphicFrame macro="">
        <xdr:nvGraphicFramePr>
          <xdr:cNvPr id="2" name="Graphique 1">
            <a:extLst>
              <a:ext uri="{FF2B5EF4-FFF2-40B4-BE49-F238E27FC236}">
                <a16:creationId xmlns:a16="http://schemas.microsoft.com/office/drawing/2014/main" id="{E22AC31E-9442-414F-AD18-7B46EC17C24A}"/>
              </a:ext>
            </a:extLst>
          </xdr:cNvPr>
          <xdr:cNvGraphicFramePr/>
        </xdr:nvGraphicFramePr>
        <xdr:xfrm>
          <a:off x="7899400" y="19049"/>
          <a:ext cx="8839200" cy="50000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5" name="Image 4">
            <a:extLst>
              <a:ext uri="{FF2B5EF4-FFF2-40B4-BE49-F238E27FC236}">
                <a16:creationId xmlns:a16="http://schemas.microsoft.com/office/drawing/2014/main" id="{B7E91B9F-BB24-E843-9095-94DAAC5BE4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5065188" y="88900"/>
            <a:ext cx="1432112" cy="5715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15E4-C242-EF46-BC43-D273C902BD10}">
  <dimension ref="A1:F44"/>
  <sheetViews>
    <sheetView showGridLines="0" tabSelected="1" workbookViewId="0">
      <selection activeCell="E40" sqref="E40"/>
    </sheetView>
  </sheetViews>
  <sheetFormatPr baseColWidth="10" defaultRowHeight="16" x14ac:dyDescent="0.2"/>
  <cols>
    <col min="1" max="1" width="29.6640625" customWidth="1"/>
    <col min="2" max="2" width="46.6640625" customWidth="1"/>
    <col min="3" max="3" width="54.5" customWidth="1"/>
    <col min="4" max="4" width="21.6640625" customWidth="1"/>
    <col min="5" max="5" width="33.1640625" customWidth="1"/>
  </cols>
  <sheetData>
    <row r="1" spans="1:6" s="1" customFormat="1" ht="34" customHeight="1" thickBot="1" x14ac:dyDescent="0.25">
      <c r="A1" s="3" t="s">
        <v>0</v>
      </c>
      <c r="B1" s="3" t="s">
        <v>1</v>
      </c>
      <c r="C1" s="3" t="s">
        <v>24</v>
      </c>
      <c r="D1" s="4" t="s">
        <v>57</v>
      </c>
      <c r="E1" s="4" t="s">
        <v>58</v>
      </c>
      <c r="F1" s="1" t="s">
        <v>65</v>
      </c>
    </row>
    <row r="2" spans="1:6" x14ac:dyDescent="0.2">
      <c r="A2" s="33" t="s">
        <v>2</v>
      </c>
      <c r="B2" s="5" t="s">
        <v>3</v>
      </c>
      <c r="C2" s="30" t="s">
        <v>25</v>
      </c>
      <c r="D2" s="6">
        <v>12000</v>
      </c>
      <c r="E2" s="7">
        <v>6000</v>
      </c>
    </row>
    <row r="3" spans="1:6" x14ac:dyDescent="0.2">
      <c r="A3" s="34"/>
      <c r="B3" t="s">
        <v>4</v>
      </c>
      <c r="C3" s="32" t="s">
        <v>26</v>
      </c>
      <c r="D3" s="9">
        <v>5000</v>
      </c>
      <c r="E3" s="10">
        <v>2000</v>
      </c>
    </row>
    <row r="4" spans="1:6" x14ac:dyDescent="0.2">
      <c r="A4" s="34"/>
      <c r="B4" t="s">
        <v>5</v>
      </c>
      <c r="C4" s="32" t="s">
        <v>27</v>
      </c>
      <c r="D4" s="9">
        <v>6000</v>
      </c>
      <c r="E4" s="10">
        <v>6000</v>
      </c>
    </row>
    <row r="5" spans="1:6" x14ac:dyDescent="0.2">
      <c r="A5" s="34"/>
      <c r="B5" t="s">
        <v>6</v>
      </c>
      <c r="C5" s="32" t="s">
        <v>28</v>
      </c>
      <c r="D5" s="9">
        <v>5000</v>
      </c>
      <c r="E5" s="10">
        <v>2500</v>
      </c>
    </row>
    <row r="6" spans="1:6" x14ac:dyDescent="0.2">
      <c r="A6" s="34"/>
      <c r="B6" t="s">
        <v>30</v>
      </c>
      <c r="C6" s="32" t="s">
        <v>29</v>
      </c>
      <c r="D6" s="9">
        <v>8000</v>
      </c>
      <c r="E6" s="10">
        <v>3000</v>
      </c>
    </row>
    <row r="7" spans="1:6" x14ac:dyDescent="0.2">
      <c r="A7" s="34"/>
      <c r="B7" t="s">
        <v>32</v>
      </c>
      <c r="C7" s="32" t="s">
        <v>31</v>
      </c>
      <c r="D7" s="9">
        <v>5000</v>
      </c>
      <c r="E7" s="10">
        <v>5000</v>
      </c>
    </row>
    <row r="8" spans="1:6" ht="17" thickBot="1" x14ac:dyDescent="0.25">
      <c r="A8" s="35"/>
      <c r="B8" s="12" t="s">
        <v>21</v>
      </c>
      <c r="C8" s="31" t="s">
        <v>33</v>
      </c>
      <c r="D8" s="13">
        <v>30000</v>
      </c>
      <c r="E8" s="14">
        <v>30000</v>
      </c>
    </row>
    <row r="9" spans="1:6" ht="17" thickBot="1" x14ac:dyDescent="0.25">
      <c r="A9" s="20"/>
      <c r="C9" s="32"/>
      <c r="D9" s="2"/>
      <c r="E9" s="2"/>
    </row>
    <row r="10" spans="1:6" x14ac:dyDescent="0.2">
      <c r="A10" s="33" t="s">
        <v>7</v>
      </c>
      <c r="B10" s="5" t="s">
        <v>8</v>
      </c>
      <c r="C10" s="30" t="s">
        <v>35</v>
      </c>
      <c r="D10" s="6">
        <v>1000</v>
      </c>
      <c r="E10" s="7">
        <v>1500</v>
      </c>
    </row>
    <row r="11" spans="1:6" x14ac:dyDescent="0.2">
      <c r="A11" s="34"/>
      <c r="B11" t="s">
        <v>9</v>
      </c>
      <c r="C11" s="32" t="s">
        <v>34</v>
      </c>
      <c r="D11" s="9">
        <v>500</v>
      </c>
      <c r="E11" s="10">
        <v>500</v>
      </c>
    </row>
    <row r="12" spans="1:6" x14ac:dyDescent="0.2">
      <c r="A12" s="34"/>
      <c r="B12" t="s">
        <v>10</v>
      </c>
      <c r="C12" s="32" t="s">
        <v>36</v>
      </c>
      <c r="D12" s="9">
        <v>2000</v>
      </c>
      <c r="E12" s="10">
        <v>2000</v>
      </c>
    </row>
    <row r="13" spans="1:6" x14ac:dyDescent="0.2">
      <c r="A13" s="34"/>
      <c r="B13" t="s">
        <v>11</v>
      </c>
      <c r="C13" s="32" t="s">
        <v>37</v>
      </c>
      <c r="D13" s="9">
        <v>300</v>
      </c>
      <c r="E13" s="10">
        <v>300</v>
      </c>
    </row>
    <row r="14" spans="1:6" x14ac:dyDescent="0.2">
      <c r="A14" s="34"/>
      <c r="B14" t="s">
        <v>81</v>
      </c>
      <c r="C14" s="32" t="s">
        <v>38</v>
      </c>
      <c r="D14" s="9">
        <v>1000</v>
      </c>
      <c r="E14" s="10">
        <v>1500</v>
      </c>
    </row>
    <row r="15" spans="1:6" x14ac:dyDescent="0.2">
      <c r="A15" s="34"/>
      <c r="B15" t="s">
        <v>12</v>
      </c>
      <c r="C15" s="32"/>
      <c r="D15" s="9">
        <f>99*12</f>
        <v>1188</v>
      </c>
      <c r="E15" s="10">
        <f>D15</f>
        <v>1188</v>
      </c>
    </row>
    <row r="16" spans="1:6" x14ac:dyDescent="0.2">
      <c r="A16" s="34"/>
      <c r="B16" t="s">
        <v>39</v>
      </c>
      <c r="C16" s="32" t="s">
        <v>40</v>
      </c>
      <c r="D16" s="9">
        <v>1200</v>
      </c>
      <c r="E16" s="10">
        <v>1200</v>
      </c>
    </row>
    <row r="17" spans="1:5" ht="17" thickBot="1" x14ac:dyDescent="0.25">
      <c r="A17" s="35"/>
      <c r="B17" s="12" t="s">
        <v>20</v>
      </c>
      <c r="C17" s="31" t="s">
        <v>41</v>
      </c>
      <c r="D17" s="13">
        <v>50000</v>
      </c>
      <c r="E17" s="14">
        <v>75000</v>
      </c>
    </row>
    <row r="18" spans="1:5" ht="17" thickBot="1" x14ac:dyDescent="0.25">
      <c r="A18" s="20"/>
      <c r="C18" s="32"/>
      <c r="D18" s="2"/>
      <c r="E18" s="2"/>
    </row>
    <row r="19" spans="1:5" ht="17" customHeight="1" x14ac:dyDescent="0.2">
      <c r="A19" s="33" t="s">
        <v>13</v>
      </c>
      <c r="B19" s="5" t="s">
        <v>14</v>
      </c>
      <c r="C19" s="30" t="s">
        <v>77</v>
      </c>
      <c r="D19" s="6">
        <f>600*12</f>
        <v>7200</v>
      </c>
      <c r="E19" s="7">
        <v>15000</v>
      </c>
    </row>
    <row r="20" spans="1:5" x14ac:dyDescent="0.2">
      <c r="A20" s="34"/>
      <c r="B20" t="s">
        <v>15</v>
      </c>
      <c r="C20" s="32" t="s">
        <v>42</v>
      </c>
      <c r="D20" s="9">
        <v>0</v>
      </c>
      <c r="E20" s="10">
        <v>1200</v>
      </c>
    </row>
    <row r="21" spans="1:5" x14ac:dyDescent="0.2">
      <c r="A21" s="34"/>
      <c r="B21" t="s">
        <v>78</v>
      </c>
      <c r="C21" s="32" t="s">
        <v>43</v>
      </c>
      <c r="D21" s="9">
        <f>1000*12</f>
        <v>12000</v>
      </c>
      <c r="E21" s="10">
        <v>5000</v>
      </c>
    </row>
    <row r="22" spans="1:5" x14ac:dyDescent="0.2">
      <c r="A22" s="34"/>
      <c r="B22" t="s">
        <v>16</v>
      </c>
      <c r="C22" s="32" t="s">
        <v>44</v>
      </c>
      <c r="D22" s="9"/>
      <c r="E22" s="10">
        <v>2000</v>
      </c>
    </row>
    <row r="23" spans="1:5" x14ac:dyDescent="0.2">
      <c r="A23" s="34"/>
      <c r="B23" t="s">
        <v>73</v>
      </c>
      <c r="C23" s="32" t="s">
        <v>45</v>
      </c>
      <c r="D23" s="9">
        <f>350</f>
        <v>350</v>
      </c>
      <c r="E23" s="10">
        <v>2000</v>
      </c>
    </row>
    <row r="24" spans="1:5" x14ac:dyDescent="0.2">
      <c r="A24" s="34"/>
      <c r="B24" t="s">
        <v>17</v>
      </c>
      <c r="C24" s="32" t="s">
        <v>46</v>
      </c>
      <c r="D24" s="9">
        <v>0</v>
      </c>
      <c r="E24" s="10">
        <f>D24</f>
        <v>0</v>
      </c>
    </row>
    <row r="25" spans="1:5" x14ac:dyDescent="0.2">
      <c r="A25" s="34"/>
      <c r="B25" t="s">
        <v>18</v>
      </c>
      <c r="C25" s="32" t="s">
        <v>79</v>
      </c>
      <c r="D25" s="9">
        <v>2000</v>
      </c>
      <c r="E25" s="10"/>
    </row>
    <row r="26" spans="1:5" x14ac:dyDescent="0.2">
      <c r="A26" s="34"/>
      <c r="B26" t="s">
        <v>19</v>
      </c>
      <c r="C26" s="32" t="s">
        <v>47</v>
      </c>
      <c r="D26" s="9"/>
      <c r="E26" s="10">
        <v>500</v>
      </c>
    </row>
    <row r="27" spans="1:5" x14ac:dyDescent="0.2">
      <c r="A27" s="34"/>
      <c r="B27" t="s">
        <v>23</v>
      </c>
      <c r="C27" s="32"/>
      <c r="D27" s="9">
        <v>25000</v>
      </c>
      <c r="E27" s="10">
        <v>15000</v>
      </c>
    </row>
    <row r="28" spans="1:5" x14ac:dyDescent="0.2">
      <c r="A28" s="34"/>
      <c r="B28" t="s">
        <v>48</v>
      </c>
      <c r="C28" s="32"/>
      <c r="D28" s="9">
        <f>765*12</f>
        <v>9180</v>
      </c>
      <c r="E28" s="10">
        <v>3000</v>
      </c>
    </row>
    <row r="29" spans="1:5" ht="17" thickBot="1" x14ac:dyDescent="0.25">
      <c r="A29" s="35"/>
      <c r="B29" s="12" t="s">
        <v>22</v>
      </c>
      <c r="C29" s="31"/>
      <c r="D29" s="13">
        <v>40000</v>
      </c>
      <c r="E29" s="14">
        <v>75000</v>
      </c>
    </row>
    <row r="30" spans="1:5" ht="17" thickBot="1" x14ac:dyDescent="0.25">
      <c r="A30" s="20"/>
      <c r="C30" s="32"/>
      <c r="D30" s="2"/>
      <c r="E30" s="2"/>
    </row>
    <row r="31" spans="1:5" x14ac:dyDescent="0.2">
      <c r="A31" s="33" t="s">
        <v>49</v>
      </c>
      <c r="B31" s="5" t="s">
        <v>50</v>
      </c>
      <c r="C31" s="30" t="s">
        <v>51</v>
      </c>
      <c r="D31" s="6">
        <v>3000</v>
      </c>
      <c r="E31" s="7">
        <v>2000</v>
      </c>
    </row>
    <row r="32" spans="1:5" x14ac:dyDescent="0.2">
      <c r="A32" s="34"/>
      <c r="B32" t="s">
        <v>52</v>
      </c>
      <c r="C32" s="32" t="s">
        <v>53</v>
      </c>
      <c r="D32" s="9">
        <v>3000</v>
      </c>
      <c r="E32" s="10">
        <v>1000</v>
      </c>
    </row>
    <row r="33" spans="1:5" x14ac:dyDescent="0.2">
      <c r="A33" s="34"/>
      <c r="B33" t="s">
        <v>54</v>
      </c>
      <c r="C33" s="32"/>
      <c r="D33" s="9">
        <v>5000</v>
      </c>
      <c r="E33" s="10">
        <v>1000</v>
      </c>
    </row>
    <row r="34" spans="1:5" x14ac:dyDescent="0.2">
      <c r="A34" s="34"/>
      <c r="B34" t="s">
        <v>55</v>
      </c>
      <c r="C34" s="32"/>
      <c r="D34" s="9">
        <v>2000</v>
      </c>
      <c r="E34" s="10"/>
    </row>
    <row r="35" spans="1:5" ht="17" thickBot="1" x14ac:dyDescent="0.25">
      <c r="A35" s="35"/>
      <c r="B35" s="12" t="s">
        <v>56</v>
      </c>
      <c r="C35" s="31"/>
      <c r="D35" s="13">
        <v>5000</v>
      </c>
      <c r="E35" s="14"/>
    </row>
    <row r="39" spans="1:5" x14ac:dyDescent="0.2">
      <c r="A39" s="41" t="s">
        <v>86</v>
      </c>
      <c r="B39" s="41"/>
      <c r="C39" s="42">
        <f>D10+D11+D12+D13+D14+D16+D19+D20+D21+D22+D23+D24+D25+D26+D27+D28+D29+D33+(E10+E11+E12+E13+E14+E15+E16+E19+E20+E21+E22+E23+E24+E25+E26+E27+E28+E29+E33)*4</f>
        <v>618282</v>
      </c>
    </row>
    <row r="40" spans="1:5" x14ac:dyDescent="0.2">
      <c r="A40" t="s">
        <v>87</v>
      </c>
      <c r="B40" t="s">
        <v>90</v>
      </c>
      <c r="C40" s="43">
        <f>SUM(D2:D8)+D31+D32+D33+D10+D11+D12+D13+D14+D15</f>
        <v>87988</v>
      </c>
      <c r="E40" s="43"/>
    </row>
    <row r="41" spans="1:5" x14ac:dyDescent="0.2">
      <c r="B41" t="s">
        <v>88</v>
      </c>
      <c r="C41" s="43">
        <f>C40+(SUM(E2:E8)+E10+E11+E12+E13+E14+E15+E31+E32+E33)*4</f>
        <v>349940</v>
      </c>
    </row>
    <row r="43" spans="1:5" x14ac:dyDescent="0.2">
      <c r="A43" t="s">
        <v>89</v>
      </c>
      <c r="B43" t="s">
        <v>90</v>
      </c>
      <c r="C43" s="44">
        <f>C40/'Projections P&amp;L'!B3</f>
        <v>8.1470370370370374E-2</v>
      </c>
    </row>
    <row r="44" spans="1:5" x14ac:dyDescent="0.2">
      <c r="B44" t="s">
        <v>88</v>
      </c>
      <c r="C44" s="44">
        <f>C41/SUM('Projections P&amp;L'!B3:F3)</f>
        <v>4.3541512378859185E-2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1074D-CBF3-AA46-A430-6F63A0E451B2}">
  <dimension ref="A1:B12"/>
  <sheetViews>
    <sheetView showGridLines="0" workbookViewId="0">
      <selection activeCell="B14" sqref="B14"/>
    </sheetView>
  </sheetViews>
  <sheetFormatPr baseColWidth="10" defaultRowHeight="16" x14ac:dyDescent="0.2"/>
  <cols>
    <col min="1" max="1" width="58.33203125" customWidth="1"/>
    <col min="2" max="2" width="25.1640625" customWidth="1"/>
  </cols>
  <sheetData>
    <row r="1" spans="1:2" x14ac:dyDescent="0.2">
      <c r="A1" s="15" t="s">
        <v>64</v>
      </c>
      <c r="B1" s="16" t="s">
        <v>72</v>
      </c>
    </row>
    <row r="2" spans="1:2" x14ac:dyDescent="0.2">
      <c r="A2" s="8" t="s">
        <v>59</v>
      </c>
      <c r="B2" s="29">
        <v>40</v>
      </c>
    </row>
    <row r="3" spans="1:2" x14ac:dyDescent="0.2">
      <c r="A3" s="8" t="s">
        <v>60</v>
      </c>
      <c r="B3" s="10">
        <v>600</v>
      </c>
    </row>
    <row r="4" spans="1:2" x14ac:dyDescent="0.2">
      <c r="A4" s="8" t="s">
        <v>61</v>
      </c>
      <c r="B4" s="28">
        <v>45</v>
      </c>
    </row>
    <row r="5" spans="1:2" x14ac:dyDescent="0.2">
      <c r="A5" s="8" t="s">
        <v>62</v>
      </c>
      <c r="B5" s="26">
        <v>0.2</v>
      </c>
    </row>
    <row r="6" spans="1:2" ht="17" thickBot="1" x14ac:dyDescent="0.25">
      <c r="A6" s="11" t="s">
        <v>63</v>
      </c>
      <c r="B6" s="27">
        <v>0.3</v>
      </c>
    </row>
    <row r="8" spans="1:2" ht="17" thickBot="1" x14ac:dyDescent="0.25"/>
    <row r="9" spans="1:2" x14ac:dyDescent="0.2">
      <c r="A9" s="15" t="s">
        <v>82</v>
      </c>
      <c r="B9" s="16"/>
    </row>
    <row r="10" spans="1:2" x14ac:dyDescent="0.2">
      <c r="A10" s="8" t="s">
        <v>83</v>
      </c>
      <c r="B10" s="36">
        <v>0.15</v>
      </c>
    </row>
    <row r="11" spans="1:2" x14ac:dyDescent="0.2">
      <c r="A11" s="8" t="s">
        <v>85</v>
      </c>
      <c r="B11" s="37">
        <f>B2*B4</f>
        <v>1800</v>
      </c>
    </row>
    <row r="12" spans="1:2" ht="17" thickBot="1" x14ac:dyDescent="0.25">
      <c r="A12" s="11" t="s">
        <v>84</v>
      </c>
      <c r="B12" s="38">
        <f>B2*B4/B10</f>
        <v>12000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74E4F-7DC5-AE4F-8DFE-4762CB704B04}">
  <dimension ref="A1:F6"/>
  <sheetViews>
    <sheetView showGridLines="0" workbookViewId="0">
      <selection activeCell="B2" sqref="B2"/>
    </sheetView>
  </sheetViews>
  <sheetFormatPr baseColWidth="10" defaultRowHeight="16" x14ac:dyDescent="0.2"/>
  <cols>
    <col min="1" max="1" width="22.1640625" customWidth="1"/>
    <col min="2" max="5" width="13.83203125" bestFit="1" customWidth="1"/>
    <col min="6" max="6" width="15.33203125" bestFit="1" customWidth="1"/>
  </cols>
  <sheetData>
    <row r="1" spans="1:6" s="17" customFormat="1" ht="75" x14ac:dyDescent="0.2">
      <c r="B1" s="17" t="s">
        <v>66</v>
      </c>
      <c r="C1" s="17" t="s">
        <v>67</v>
      </c>
      <c r="D1" s="17" t="s">
        <v>68</v>
      </c>
      <c r="E1" s="17" t="s">
        <v>69</v>
      </c>
      <c r="F1" s="17" t="s">
        <v>70</v>
      </c>
    </row>
    <row r="2" spans="1:6" x14ac:dyDescent="0.2">
      <c r="A2" s="19" t="s">
        <v>71</v>
      </c>
      <c r="B2" s="22">
        <f>SUM('Dépenses projet'!D2:D35)</f>
        <v>241918</v>
      </c>
      <c r="C2" s="22">
        <f>SUM('Dépenses projet'!E2:E35)</f>
        <v>260388</v>
      </c>
      <c r="D2" s="22">
        <f>C2*1.1</f>
        <v>286426.80000000005</v>
      </c>
      <c r="E2" s="22">
        <f t="shared" ref="E2:F2" si="0">D2*1.1</f>
        <v>315069.4800000001</v>
      </c>
      <c r="F2" s="22">
        <f t="shared" si="0"/>
        <v>346576.42800000013</v>
      </c>
    </row>
    <row r="3" spans="1:6" x14ac:dyDescent="0.2">
      <c r="A3" s="39" t="s">
        <v>80</v>
      </c>
      <c r="B3" s="40">
        <f>Recettes!B2*Recettes!B3*Recettes!B4</f>
        <v>1080000</v>
      </c>
      <c r="C3" s="40">
        <f>B3+Recettes!B5*'Projections P&amp;L'!B3</f>
        <v>1296000</v>
      </c>
      <c r="D3" s="40">
        <f>C3*Recettes!$B$5+C3</f>
        <v>1555200</v>
      </c>
      <c r="E3" s="40">
        <f>D3*Recettes!$B$5+D3</f>
        <v>1866240</v>
      </c>
      <c r="F3" s="40">
        <f>E3*Recettes!$B$5+E3</f>
        <v>2239488</v>
      </c>
    </row>
    <row r="4" spans="1:6" x14ac:dyDescent="0.2">
      <c r="A4" s="18" t="s">
        <v>74</v>
      </c>
      <c r="B4" s="23">
        <f>Recettes!B2*Recettes!B3*Recettes!B4*Recettes!B6</f>
        <v>324000</v>
      </c>
      <c r="C4" s="23">
        <f>B4*Recettes!$B$5+B4</f>
        <v>388800</v>
      </c>
      <c r="D4" s="23">
        <f>C4*Recettes!$B$5+C4</f>
        <v>466560</v>
      </c>
      <c r="E4" s="23">
        <f>D4*Recettes!$B$5+D4</f>
        <v>559872</v>
      </c>
      <c r="F4" s="23">
        <f>E4*Recettes!$B$5+E4</f>
        <v>671846.40000000002</v>
      </c>
    </row>
    <row r="5" spans="1:6" x14ac:dyDescent="0.2">
      <c r="A5" t="s">
        <v>75</v>
      </c>
      <c r="B5" s="24">
        <f>B4-B2</f>
        <v>82082</v>
      </c>
      <c r="C5" s="24">
        <f t="shared" ref="C5:F5" si="1">C4-C2</f>
        <v>128412</v>
      </c>
      <c r="D5" s="24">
        <f t="shared" si="1"/>
        <v>180133.19999999995</v>
      </c>
      <c r="E5" s="24">
        <f t="shared" si="1"/>
        <v>244802.5199999999</v>
      </c>
      <c r="F5" s="24">
        <f t="shared" si="1"/>
        <v>325269.97199999989</v>
      </c>
    </row>
    <row r="6" spans="1:6" x14ac:dyDescent="0.2">
      <c r="A6" s="21" t="s">
        <v>76</v>
      </c>
      <c r="B6" s="25">
        <f>B5</f>
        <v>82082</v>
      </c>
      <c r="C6" s="25">
        <f>B6+C5</f>
        <v>210494</v>
      </c>
      <c r="D6" s="25">
        <f>C6+D5</f>
        <v>390627.19999999995</v>
      </c>
      <c r="E6" s="25">
        <f>D6+E5</f>
        <v>635429.71999999986</v>
      </c>
      <c r="F6" s="25">
        <f>E6+F5</f>
        <v>960699.69199999981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Dépenses projet</vt:lpstr>
      <vt:lpstr>Recettes</vt:lpstr>
      <vt:lpstr>Projections 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2020-10-15T14:17:38Z</dcterms:created>
  <dcterms:modified xsi:type="dcterms:W3CDTF">2021-02-08T17:19:35Z</dcterms:modified>
</cp:coreProperties>
</file>